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6" windowWidth="12390" windowHeight="7590" activeTab="0"/>
  </bookViews>
  <sheets>
    <sheet name="logperio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<sst xmlns="http://schemas.openxmlformats.org/spreadsheetml/2006/main" count="50" uniqueCount="50">
  <si>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B</t>
  </si>
  <si>
    <t>sigma</t>
  </si>
  <si>
    <t>cot alpha</t>
  </si>
  <si>
    <t>Bar</t>
  </si>
  <si>
    <t>Bs</t>
  </si>
  <si>
    <t>Puomin pit.</t>
  </si>
  <si>
    <t>N</t>
  </si>
  <si>
    <t>pisin el.</t>
  </si>
  <si>
    <t>stub</t>
  </si>
  <si>
    <t>m</t>
  </si>
  <si>
    <t>syцttцimp. Z</t>
  </si>
  <si>
    <t>dBi</t>
  </si>
  <si>
    <t>tau/sigma</t>
  </si>
  <si>
    <t>мм</t>
  </si>
  <si>
    <t>Длина, м</t>
  </si>
  <si>
    <t>Половина, м</t>
  </si>
  <si>
    <t>м</t>
  </si>
  <si>
    <t>Элементы</t>
  </si>
  <si>
    <t xml:space="preserve">                                    Результаты:</t>
  </si>
  <si>
    <r>
      <t xml:space="preserve">                      Расчёт логопериодических Яги.</t>
    </r>
    <r>
      <rPr>
        <b/>
        <sz val="8"/>
        <color indexed="18"/>
        <rFont val="MS Sans Serif"/>
        <family val="2"/>
      </rPr>
      <t xml:space="preserve"> </t>
    </r>
    <r>
      <rPr>
        <sz val="8"/>
        <color indexed="18"/>
        <rFont val="MS Sans Serif"/>
        <family val="2"/>
      </rPr>
      <t>Формулы из ARRL antenna book, остальное - DL2KQ</t>
    </r>
  </si>
  <si>
    <t>От пред. эл. м</t>
  </si>
  <si>
    <t>От конца бума, м</t>
  </si>
  <si>
    <t xml:space="preserve">          Примечания:</t>
  </si>
  <si>
    <r>
      <t xml:space="preserve">                                              </t>
    </r>
    <r>
      <rPr>
        <b/>
        <i/>
        <sz val="9.5"/>
        <color indexed="62"/>
        <rFont val="MS Sans Serif"/>
        <family val="2"/>
      </rPr>
      <t xml:space="preserve"> Исходные данные:</t>
    </r>
  </si>
  <si>
    <t xml:space="preserve">                   Вид спереди</t>
  </si>
  <si>
    <t xml:space="preserve">                               Перемычка</t>
  </si>
  <si>
    <r>
      <t xml:space="preserve">               С ростом</t>
    </r>
    <r>
      <rPr>
        <sz val="8"/>
        <rFont val="Symbol"/>
        <family val="1"/>
      </rPr>
      <t xml:space="preserve"> t </t>
    </r>
    <r>
      <rPr>
        <sz val="8"/>
        <rFont val="MS Sans Serif"/>
        <family val="2"/>
      </rPr>
      <t xml:space="preserve"> расширяется полоса и растёт Ga, но  одновременно быстро увеличивается длина траверсы и число элементов. </t>
    </r>
  </si>
  <si>
    <t xml:space="preserve">               ведет  к падению Ga и непостоянству Za по частоте.  Увеличение - к быстрому росту длины траверсы, при медленном росте Ga,</t>
  </si>
  <si>
    <t xml:space="preserve">              а длина траверсы упадёт намного.</t>
  </si>
  <si>
    <r>
      <t xml:space="preserve">               и улучшению согласования в полосе (снижению КСВ). Если не вводить </t>
    </r>
    <r>
      <rPr>
        <sz val="8"/>
        <rFont val="Symbol"/>
        <family val="1"/>
      </rPr>
      <t>s</t>
    </r>
    <r>
      <rPr>
        <sz val="8"/>
        <rFont val="MS Sans Serif"/>
        <family val="0"/>
      </rPr>
      <t xml:space="preserve"> (не ноль, а пустая ячейка), то </t>
    </r>
    <r>
      <rPr>
        <sz val="8"/>
        <rFont val="Symbol"/>
        <family val="1"/>
      </rPr>
      <t>s</t>
    </r>
    <r>
      <rPr>
        <sz val="8"/>
        <rFont val="MS Sans Serif"/>
        <family val="0"/>
      </rPr>
      <t xml:space="preserve"> будет автоматически </t>
    </r>
  </si>
  <si>
    <t xml:space="preserve">  Fmin</t>
  </si>
  <si>
    <t xml:space="preserve">  Fmax</t>
  </si>
  <si>
    <t xml:space="preserve">  Zo </t>
  </si>
  <si>
    <t xml:space="preserve"> Диаметр траверс</t>
  </si>
  <si>
    <t xml:space="preserve">  МГц</t>
  </si>
  <si>
    <t xml:space="preserve">  Мгц</t>
  </si>
  <si>
    <t xml:space="preserve"> можно не вводить, см. прим.</t>
  </si>
  <si>
    <t xml:space="preserve">  Ом</t>
  </si>
  <si>
    <t xml:space="preserve">  мм</t>
  </si>
  <si>
    <t xml:space="preserve">  Между траверсами</t>
  </si>
  <si>
    <t xml:space="preserve">   Ga</t>
  </si>
  <si>
    <t xml:space="preserve">  Длина траверсы</t>
  </si>
  <si>
    <r>
      <t xml:space="preserve">  0,06&lt;=</t>
    </r>
    <r>
      <rPr>
        <b/>
        <sz val="8"/>
        <color indexed="62"/>
        <rFont val="Symbol"/>
        <family val="1"/>
      </rPr>
      <t>s</t>
    </r>
    <r>
      <rPr>
        <b/>
        <sz val="8"/>
        <color indexed="62"/>
        <rFont val="MS Sans Serif"/>
        <family val="2"/>
      </rPr>
      <t>&lt;0,22</t>
    </r>
  </si>
  <si>
    <r>
      <t xml:space="preserve">  0,8&lt;=</t>
    </r>
    <r>
      <rPr>
        <b/>
        <sz val="8"/>
        <color indexed="62"/>
        <rFont val="Symbol"/>
        <family val="1"/>
      </rPr>
      <t>t</t>
    </r>
    <r>
      <rPr>
        <b/>
        <sz val="8"/>
        <color indexed="62"/>
        <rFont val="MS Sans Serif"/>
        <family val="2"/>
      </rPr>
      <t xml:space="preserve">&lt;1  </t>
    </r>
    <r>
      <rPr>
        <sz val="8"/>
        <rFont val="MS Sans Serif"/>
        <family val="2"/>
      </rPr>
      <t>(см. прим)</t>
    </r>
  </si>
  <si>
    <r>
      <t xml:space="preserve">  t </t>
    </r>
    <r>
      <rPr>
        <sz val="8"/>
        <rFont val="MS Sans Serif"/>
        <family val="0"/>
      </rPr>
      <t>- знаменатель геометрической прогрессии длин вибраторов и расстояний между ними. Определяет широкополосность антенны.</t>
    </r>
  </si>
  <si>
    <r>
      <t xml:space="preserve">  s</t>
    </r>
    <r>
      <rPr>
        <sz val="8"/>
        <rFont val="MS Sans Serif"/>
        <family val="0"/>
      </rPr>
      <t xml:space="preserve"> -  коэффициент-расстояние в </t>
    </r>
    <r>
      <rPr>
        <sz val="8"/>
        <rFont val="Symbol"/>
        <family val="1"/>
      </rPr>
      <t xml:space="preserve">l </t>
    </r>
    <r>
      <rPr>
        <sz val="8"/>
        <rFont val="MS Sans Serif"/>
        <family val="0"/>
      </rPr>
      <t xml:space="preserve">между полуволновым в середине диапазона вибратором и меньшим, соседним с ним. Снижение </t>
    </r>
    <r>
      <rPr>
        <sz val="8"/>
        <rFont val="Symbol"/>
        <family val="1"/>
      </rPr>
      <t>s</t>
    </r>
  </si>
  <si>
    <t xml:space="preserve">  1-й элемент</t>
  </si>
  <si>
    <t xml:space="preserve">     Конец бума</t>
  </si>
  <si>
    <t xml:space="preserve">          Точка питания</t>
  </si>
  <si>
    <r>
      <t xml:space="preserve">              выбрано по критерию максимума Ga. Это удобно на УКВ, а на КВ  лучше вручную задать </t>
    </r>
    <r>
      <rPr>
        <sz val="8"/>
        <rFont val="Symbol"/>
        <family val="1"/>
      </rPr>
      <t>s</t>
    </r>
    <r>
      <rPr>
        <sz val="8"/>
        <rFont val="MS Sans Serif"/>
        <family val="0"/>
      </rPr>
      <t xml:space="preserve">&lt;0,1. При этом немного снизится  усиление,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</si>
</sst>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mk&quot;;\-#,##0&quot; mk&quot;"/>
    <numFmt numFmtId="165" formatCode="#,##0&quot; mk&quot;;[Red]\-#,##0&quot; mk&quot;"/>
    <numFmt numFmtId="166" formatCode="#,##0.00&quot; mk&quot;;\-#,##0.00&quot; mk&quot;"/>
    <numFmt numFmtId="167" formatCode="#,##0.00&quot; mk&quot;;[Red]\-#,##0.00&quot; mk&quot;"/>
    <numFmt numFmtId="168" formatCode="0.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8"/>
      <color indexed="10"/>
      <name val="MS Sans Serif"/>
      <family val="2"/>
    </font>
    <font>
      <b/>
      <sz val="9.5"/>
      <color indexed="18"/>
      <name val="MS Sans Serif"/>
      <family val="2"/>
    </font>
    <font>
      <b/>
      <sz val="8"/>
      <color indexed="18"/>
      <name val="MS Sans Serif"/>
      <family val="2"/>
    </font>
    <font>
      <sz val="8"/>
      <color indexed="18"/>
      <name val="MS Sans Serif"/>
      <family val="2"/>
    </font>
    <font>
      <sz val="10"/>
      <color indexed="18"/>
      <name val="MS Sans Serif"/>
      <family val="2"/>
    </font>
    <font>
      <b/>
      <i/>
      <sz val="9.5"/>
      <color indexed="18"/>
      <name val="MS Sans Serif"/>
      <family val="2"/>
    </font>
    <font>
      <sz val="8"/>
      <name val="Symbol"/>
      <family val="1"/>
    </font>
    <font>
      <sz val="8"/>
      <color indexed="62"/>
      <name val="MS Sans Serif"/>
      <family val="2"/>
    </font>
    <font>
      <b/>
      <sz val="8"/>
      <color indexed="62"/>
      <name val="MS Sans Serif"/>
      <family val="2"/>
    </font>
    <font>
      <b/>
      <i/>
      <sz val="9.5"/>
      <color indexed="62"/>
      <name val="MS Sans Serif"/>
      <family val="2"/>
    </font>
    <font>
      <b/>
      <sz val="8"/>
      <color indexed="6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2" fontId="9" fillId="2" borderId="0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/>
      <protection hidden="1"/>
    </xf>
    <xf numFmtId="2" fontId="9" fillId="2" borderId="1" xfId="0" applyNumberFormat="1" applyFont="1" applyFill="1" applyBorder="1" applyAlignment="1" applyProtection="1">
      <alignment/>
      <protection hidden="1"/>
    </xf>
    <xf numFmtId="0" fontId="9" fillId="2" borderId="1" xfId="0" applyFont="1" applyFill="1" applyBorder="1" applyAlignment="1" applyProtection="1">
      <alignment/>
      <protection hidden="1"/>
    </xf>
    <xf numFmtId="168" fontId="9" fillId="2" borderId="1" xfId="0" applyNumberFormat="1" applyFont="1" applyFill="1" applyBorder="1" applyAlignment="1" applyProtection="1">
      <alignment horizontal="center" vertical="center"/>
      <protection hidden="1"/>
    </xf>
    <xf numFmtId="1" fontId="7" fillId="2" borderId="0" xfId="0" applyNumberFormat="1" applyFont="1" applyFill="1" applyBorder="1" applyAlignment="1" applyProtection="1">
      <alignment/>
      <protection hidden="1"/>
    </xf>
    <xf numFmtId="2" fontId="5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1" fontId="5" fillId="2" borderId="0" xfId="0" applyNumberFormat="1" applyFont="1" applyFill="1" applyBorder="1" applyAlignment="1" applyProtection="1">
      <alignment/>
      <protection hidden="1"/>
    </xf>
    <xf numFmtId="1" fontId="14" fillId="2" borderId="0" xfId="0" applyNumberFormat="1" applyFont="1" applyFill="1" applyBorder="1" applyAlignment="1" applyProtection="1">
      <alignment/>
      <protection hidden="1"/>
    </xf>
    <xf numFmtId="2" fontId="13" fillId="2" borderId="0" xfId="0" applyNumberFormat="1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/>
      <protection hidden="1"/>
    </xf>
    <xf numFmtId="2" fontId="6" fillId="2" borderId="1" xfId="0" applyNumberFormat="1" applyFont="1" applyFill="1" applyBorder="1" applyAlignment="1" applyProtection="1">
      <alignment/>
      <protection hidden="1" locked="0"/>
    </xf>
    <xf numFmtId="2" fontId="14" fillId="2" borderId="0" xfId="0" applyNumberFormat="1" applyFont="1" applyFill="1" applyBorder="1" applyAlignment="1" applyProtection="1">
      <alignment/>
      <protection hidden="1"/>
    </xf>
    <xf numFmtId="1" fontId="13" fillId="2" borderId="0" xfId="0" applyNumberFormat="1" applyFont="1" applyFill="1" applyBorder="1" applyAlignment="1" applyProtection="1">
      <alignment/>
      <protection hidden="1"/>
    </xf>
    <xf numFmtId="2" fontId="4" fillId="2" borderId="1" xfId="0" applyNumberFormat="1" applyFont="1" applyFill="1" applyBorder="1" applyAlignment="1" applyProtection="1">
      <alignment/>
      <protection hidden="1" locked="0"/>
    </xf>
    <xf numFmtId="2" fontId="5" fillId="2" borderId="0" xfId="0" applyNumberFormat="1" applyFont="1" applyFill="1" applyBorder="1" applyAlignment="1" applyProtection="1">
      <alignment/>
      <protection hidden="1"/>
    </xf>
    <xf numFmtId="2" fontId="4" fillId="2" borderId="0" xfId="0" applyNumberFormat="1" applyFont="1" applyFill="1" applyBorder="1" applyAlignment="1" applyProtection="1">
      <alignment/>
      <protection hidden="1"/>
    </xf>
    <xf numFmtId="168" fontId="4" fillId="2" borderId="1" xfId="0" applyNumberFormat="1" applyFont="1" applyFill="1" applyBorder="1" applyAlignment="1" applyProtection="1">
      <alignment/>
      <protection hidden="1" locked="0"/>
    </xf>
    <xf numFmtId="0" fontId="13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1" fontId="6" fillId="2" borderId="0" xfId="0" applyNumberFormat="1" applyFont="1" applyFill="1" applyBorder="1" applyAlignment="1" applyProtection="1">
      <alignment/>
      <protection hidden="1"/>
    </xf>
    <xf numFmtId="2" fontId="6" fillId="2" borderId="0" xfId="0" applyNumberFormat="1" applyFont="1" applyFill="1" applyBorder="1" applyAlignment="1" applyProtection="1">
      <alignment/>
      <protection hidden="1"/>
    </xf>
    <xf numFmtId="1" fontId="11" fillId="2" borderId="0" xfId="0" applyNumberFormat="1" applyFont="1" applyFill="1" applyBorder="1" applyAlignment="1" applyProtection="1">
      <alignment/>
      <protection hidden="1"/>
    </xf>
    <xf numFmtId="2" fontId="8" fillId="2" borderId="0" xfId="0" applyNumberFormat="1" applyFont="1" applyFill="1" applyBorder="1" applyAlignment="1" applyProtection="1">
      <alignment/>
      <protection hidden="1"/>
    </xf>
    <xf numFmtId="1" fontId="9" fillId="2" borderId="0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" fontId="9" fillId="2" borderId="1" xfId="0" applyNumberFormat="1" applyFont="1" applyFill="1" applyBorder="1" applyAlignment="1" applyProtection="1">
      <alignment horizontal="center"/>
      <protection hidden="1"/>
    </xf>
    <xf numFmtId="2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168" fontId="6" fillId="2" borderId="1" xfId="0" applyNumberFormat="1" applyFont="1" applyFill="1" applyBorder="1" applyAlignment="1" applyProtection="1">
      <alignment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38</xdr:row>
      <xdr:rowOff>66675</xdr:rowOff>
    </xdr:from>
    <xdr:ext cx="57150" cy="180975"/>
    <xdr:sp>
      <xdr:nvSpPr>
        <xdr:cNvPr id="1" name="TextBox 8"/>
        <xdr:cNvSpPr txBox="1">
          <a:spLocks noChangeArrowheads="1"/>
        </xdr:cNvSpPr>
      </xdr:nvSpPr>
      <xdr:spPr>
        <a:xfrm>
          <a:off x="5124450" y="24098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</xdr:row>
      <xdr:rowOff>104775</xdr:rowOff>
    </xdr:from>
    <xdr:to>
      <xdr:col>8</xdr:col>
      <xdr:colOff>85725</xdr:colOff>
      <xdr:row>52</xdr:row>
      <xdr:rowOff>114300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48075" y="266700"/>
          <a:ext cx="22383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60" zoomScaleNormal="160" workbookViewId="0" topLeftCell="A1">
      <selection activeCell="B7" sqref="B7"/>
    </sheetView>
  </sheetViews>
  <sheetFormatPr defaultColWidth="9.140625" defaultRowHeight="12.75"/>
  <cols>
    <col min="1" max="1" width="15.7109375" style="3" customWidth="1"/>
    <col min="2" max="2" width="6.57421875" style="1" customWidth="1"/>
    <col min="3" max="3" width="9.57421875" style="1" customWidth="1"/>
    <col min="4" max="4" width="10.7109375" style="2" customWidth="1"/>
    <col min="5" max="5" width="12.140625" style="2" customWidth="1"/>
    <col min="6" max="6" width="13.00390625" style="2" customWidth="1"/>
    <col min="7" max="7" width="9.140625" style="2" customWidth="1"/>
    <col min="8" max="8" width="10.140625" style="2" customWidth="1"/>
    <col min="9" max="16384" width="13.00390625" style="2" customWidth="1"/>
  </cols>
  <sheetData>
    <row r="1" spans="1:9" s="4" customFormat="1" ht="12.75">
      <c r="A1" s="12" t="s">
        <v>19</v>
      </c>
      <c r="B1" s="13"/>
      <c r="C1" s="13"/>
      <c r="D1" s="14"/>
      <c r="E1" s="14"/>
      <c r="F1" s="14"/>
      <c r="G1" s="14"/>
      <c r="H1" s="14"/>
      <c r="I1" s="14"/>
    </row>
    <row r="2" spans="1:9" s="4" customFormat="1" ht="10.5">
      <c r="A2" s="15"/>
      <c r="B2" s="13"/>
      <c r="C2" s="13"/>
      <c r="D2" s="14"/>
      <c r="E2" s="14"/>
      <c r="F2" s="14"/>
      <c r="G2" s="14"/>
      <c r="H2" s="14"/>
      <c r="I2" s="14"/>
    </row>
    <row r="3" spans="1:9" s="4" customFormat="1" ht="12.75">
      <c r="A3" s="16" t="s">
        <v>23</v>
      </c>
      <c r="B3" s="17"/>
      <c r="C3" s="17"/>
      <c r="D3" s="18"/>
      <c r="E3" s="14"/>
      <c r="F3" s="14" t="s">
        <v>47</v>
      </c>
      <c r="G3" s="14" t="s">
        <v>25</v>
      </c>
      <c r="H3" s="14"/>
      <c r="I3" s="14"/>
    </row>
    <row r="4" spans="1:9" s="4" customFormat="1" ht="10.5">
      <c r="A4" s="16" t="s">
        <v>30</v>
      </c>
      <c r="B4" s="19">
        <v>400</v>
      </c>
      <c r="C4" s="20" t="s">
        <v>34</v>
      </c>
      <c r="D4" s="14"/>
      <c r="E4" s="14"/>
      <c r="F4" s="14"/>
      <c r="G4" s="14"/>
      <c r="H4" s="14"/>
      <c r="I4" s="14"/>
    </row>
    <row r="5" spans="1:9" s="4" customFormat="1" ht="10.5">
      <c r="A5" s="16" t="s">
        <v>31</v>
      </c>
      <c r="B5" s="19">
        <v>1000</v>
      </c>
      <c r="C5" s="20" t="s">
        <v>35</v>
      </c>
      <c r="D5" s="14"/>
      <c r="E5" s="14"/>
      <c r="F5" s="14"/>
      <c r="G5" s="14"/>
      <c r="H5" s="14"/>
      <c r="I5" s="14"/>
    </row>
    <row r="6" spans="1:9" s="4" customFormat="1" ht="10.5" hidden="1">
      <c r="A6" s="21" t="s">
        <v>0</v>
      </c>
      <c r="B6" s="22">
        <f>B5/B4</f>
        <v>2.5</v>
      </c>
      <c r="C6" s="20"/>
      <c r="D6" s="14"/>
      <c r="E6" s="14"/>
      <c r="F6" s="14"/>
      <c r="G6" s="14"/>
      <c r="H6" s="14"/>
      <c r="I6" s="14"/>
    </row>
    <row r="7" spans="1:9" s="4" customFormat="1" ht="10.5">
      <c r="A7" s="16" t="s">
        <v>43</v>
      </c>
      <c r="B7" s="41">
        <v>0.9</v>
      </c>
      <c r="C7" s="20"/>
      <c r="D7" s="14"/>
      <c r="E7" s="14"/>
      <c r="F7" s="14"/>
      <c r="G7" s="14"/>
      <c r="H7" s="14"/>
      <c r="I7" s="14"/>
    </row>
    <row r="8" spans="1:9" s="4" customFormat="1" ht="10.5">
      <c r="A8" s="16" t="s">
        <v>42</v>
      </c>
      <c r="B8" s="41"/>
      <c r="C8" s="23" t="s">
        <v>36</v>
      </c>
      <c r="D8" s="14"/>
      <c r="E8" s="14"/>
      <c r="F8" s="14"/>
      <c r="G8" s="14"/>
      <c r="H8" s="14"/>
      <c r="I8" s="14"/>
    </row>
    <row r="9" spans="1:9" s="4" customFormat="1" ht="10.5" hidden="1">
      <c r="A9" s="21" t="s">
        <v>1</v>
      </c>
      <c r="B9" s="22">
        <f>IF(ISNUMBER(B8),B8,0.243*B7-0.051)</f>
        <v>0.16770000000000002</v>
      </c>
      <c r="C9" s="24"/>
      <c r="D9" s="14"/>
      <c r="E9" s="14"/>
      <c r="F9" s="14"/>
      <c r="G9" s="14"/>
      <c r="H9" s="14"/>
      <c r="I9" s="14"/>
    </row>
    <row r="10" spans="1:9" s="4" customFormat="1" ht="10.5" hidden="1">
      <c r="A10" s="21" t="s">
        <v>2</v>
      </c>
      <c r="B10" s="22">
        <f>4*B9/(1-B7)</f>
        <v>6.708000000000002</v>
      </c>
      <c r="C10" s="24"/>
      <c r="D10" s="14"/>
      <c r="E10" s="14"/>
      <c r="F10" s="14"/>
      <c r="G10" s="14"/>
      <c r="H10" s="14"/>
      <c r="I10" s="14"/>
    </row>
    <row r="11" spans="1:9" s="4" customFormat="1" ht="10.5" hidden="1">
      <c r="A11" s="21" t="s">
        <v>3</v>
      </c>
      <c r="B11" s="22">
        <f>1.1+7.7*(1-B7)*(1-B7)*B10</f>
        <v>1.6165159999999998</v>
      </c>
      <c r="C11" s="24"/>
      <c r="D11" s="14"/>
      <c r="E11" s="14"/>
      <c r="F11" s="14"/>
      <c r="G11" s="14"/>
      <c r="H11" s="14"/>
      <c r="I11" s="14"/>
    </row>
    <row r="12" spans="1:9" s="4" customFormat="1" ht="10.5" hidden="1">
      <c r="A12" s="21" t="s">
        <v>4</v>
      </c>
      <c r="B12" s="22">
        <f>B6*B11</f>
        <v>4.04129</v>
      </c>
      <c r="C12" s="24"/>
      <c r="D12" s="14"/>
      <c r="E12" s="14"/>
      <c r="F12" s="14"/>
      <c r="G12" s="14"/>
      <c r="H12" s="14"/>
      <c r="I12" s="14"/>
    </row>
    <row r="13" spans="1:9" s="4" customFormat="1" ht="10.5" hidden="1">
      <c r="A13" s="21" t="s">
        <v>5</v>
      </c>
      <c r="B13" s="22">
        <f>(0.25*(1-1/B12)*B10)*300/B4</f>
        <v>0.9465251188358175</v>
      </c>
      <c r="C13" s="24"/>
      <c r="D13" s="14"/>
      <c r="E13" s="14"/>
      <c r="F13" s="14"/>
      <c r="G13" s="14"/>
      <c r="H13" s="14"/>
      <c r="I13" s="14"/>
    </row>
    <row r="14" spans="1:9" s="4" customFormat="1" ht="10.5" hidden="1">
      <c r="A14" s="21" t="s">
        <v>6</v>
      </c>
      <c r="B14" s="22">
        <f>1+LN(B12)/LN(1/B7)</f>
        <v>14.255097881939838</v>
      </c>
      <c r="C14" s="24"/>
      <c r="D14" s="14"/>
      <c r="E14" s="14"/>
      <c r="F14" s="14"/>
      <c r="G14" s="14"/>
      <c r="H14" s="14"/>
      <c r="I14" s="14"/>
    </row>
    <row r="15" spans="1:9" s="4" customFormat="1" ht="10.5" hidden="1">
      <c r="A15" s="21" t="s">
        <v>7</v>
      </c>
      <c r="B15" s="22">
        <f>(300/B4)/2</f>
        <v>0.375</v>
      </c>
      <c r="C15" s="24"/>
      <c r="D15" s="14"/>
      <c r="E15" s="14"/>
      <c r="F15" s="14"/>
      <c r="G15" s="14"/>
      <c r="H15" s="14"/>
      <c r="I15" s="14"/>
    </row>
    <row r="16" spans="1:9" s="4" customFormat="1" ht="10.5" hidden="1">
      <c r="A16" s="21" t="s">
        <v>8</v>
      </c>
      <c r="B16" s="25">
        <f>0.125*300/B4</f>
        <v>0.09375</v>
      </c>
      <c r="C16" s="24" t="s">
        <v>9</v>
      </c>
      <c r="D16" s="14"/>
      <c r="E16" s="14"/>
      <c r="F16" s="14"/>
      <c r="G16" s="14"/>
      <c r="H16" s="14"/>
      <c r="I16" s="14"/>
    </row>
    <row r="17" spans="1:9" s="4" customFormat="1" ht="10.5">
      <c r="A17" s="16" t="s">
        <v>32</v>
      </c>
      <c r="B17" s="19">
        <v>75</v>
      </c>
      <c r="C17" s="20" t="s">
        <v>37</v>
      </c>
      <c r="D17" s="14"/>
      <c r="E17" s="14"/>
      <c r="F17" s="14"/>
      <c r="G17" s="14"/>
      <c r="H17" s="14"/>
      <c r="I17" s="14"/>
    </row>
    <row r="18" spans="1:9" s="4" customFormat="1" ht="10.5" hidden="1">
      <c r="A18" s="26" t="s">
        <v>10</v>
      </c>
      <c r="B18" s="22">
        <f>(B17*B17/8*B9/SQRT(B7))+B17*SQRT(B17/8*B9/SQRT(B7)*B17/8*B9/SQRT(B7)+1)</f>
        <v>269.4597716341637</v>
      </c>
      <c r="C18" s="27"/>
      <c r="D18" s="14"/>
      <c r="E18" s="14"/>
      <c r="F18" s="14"/>
      <c r="G18" s="14"/>
      <c r="H18" s="14"/>
      <c r="I18" s="14"/>
    </row>
    <row r="19" spans="1:9" s="4" customFormat="1" ht="10.5">
      <c r="A19" s="16" t="s">
        <v>33</v>
      </c>
      <c r="B19" s="19">
        <v>2</v>
      </c>
      <c r="C19" s="20" t="s">
        <v>38</v>
      </c>
      <c r="D19" s="14"/>
      <c r="E19" s="14"/>
      <c r="F19" s="14"/>
      <c r="G19" s="14"/>
      <c r="H19" s="14"/>
      <c r="I19" s="14"/>
    </row>
    <row r="20" spans="1:9" s="4" customFormat="1" ht="10.5">
      <c r="A20" s="28"/>
      <c r="B20" s="29"/>
      <c r="C20" s="29"/>
      <c r="D20" s="14"/>
      <c r="E20" s="14"/>
      <c r="F20" s="14"/>
      <c r="G20" s="14"/>
      <c r="H20" s="14"/>
      <c r="I20" s="14"/>
    </row>
    <row r="21" spans="1:9" s="4" customFormat="1" ht="12.75">
      <c r="A21" s="30" t="s">
        <v>18</v>
      </c>
      <c r="B21" s="31"/>
      <c r="C21" s="31"/>
      <c r="D21" s="7"/>
      <c r="E21" s="7"/>
      <c r="F21" s="14"/>
      <c r="G21" s="14"/>
      <c r="H21" s="14"/>
      <c r="I21" s="14"/>
    </row>
    <row r="22" spans="1:9" s="4" customFormat="1" ht="10.5">
      <c r="A22" s="32" t="s">
        <v>39</v>
      </c>
      <c r="B22" s="6">
        <f>B19/2*EXP((B18/276)*LN(10))</f>
        <v>9.468987002297863</v>
      </c>
      <c r="C22" s="6" t="s">
        <v>13</v>
      </c>
      <c r="D22" s="7"/>
      <c r="E22" s="7"/>
      <c r="F22" s="14"/>
      <c r="G22" s="14"/>
      <c r="H22" s="14"/>
      <c r="I22" s="14"/>
    </row>
    <row r="23" spans="1:9" s="5" customFormat="1" ht="9.75" customHeight="1">
      <c r="A23" s="7" t="s">
        <v>40</v>
      </c>
      <c r="B23" s="7">
        <f>INDEX(B25:H34,MATCH(B7,A25:A34,1),MATCH(B9,B24:H24,1))</f>
        <v>9.6</v>
      </c>
      <c r="C23" s="7" t="s">
        <v>11</v>
      </c>
      <c r="D23" s="7"/>
      <c r="E23" s="8"/>
      <c r="F23" s="33"/>
      <c r="G23" s="33"/>
      <c r="H23" s="33"/>
      <c r="I23" s="33"/>
    </row>
    <row r="24" spans="1:9" s="5" customFormat="1" ht="12.75" hidden="1">
      <c r="A24" s="8" t="s">
        <v>12</v>
      </c>
      <c r="B24" s="8">
        <v>0.06</v>
      </c>
      <c r="C24" s="8">
        <v>0.08</v>
      </c>
      <c r="D24" s="8">
        <v>0.1</v>
      </c>
      <c r="E24" s="8">
        <v>0.12</v>
      </c>
      <c r="F24" s="33">
        <v>0.14</v>
      </c>
      <c r="G24" s="33">
        <v>0.16</v>
      </c>
      <c r="H24" s="33">
        <v>0.18</v>
      </c>
      <c r="I24" s="33"/>
    </row>
    <row r="25" spans="1:9" s="5" customFormat="1" ht="12.75" hidden="1">
      <c r="A25" s="8">
        <v>0.8</v>
      </c>
      <c r="B25" s="8">
        <v>7</v>
      </c>
      <c r="C25" s="8">
        <v>7.2</v>
      </c>
      <c r="D25" s="8">
        <v>7.5</v>
      </c>
      <c r="E25" s="8">
        <v>8</v>
      </c>
      <c r="F25" s="33">
        <v>8.3</v>
      </c>
      <c r="G25" s="33">
        <v>8</v>
      </c>
      <c r="H25" s="33">
        <v>7.5</v>
      </c>
      <c r="I25" s="33"/>
    </row>
    <row r="26" spans="1:9" s="5" customFormat="1" ht="12.75" hidden="1">
      <c r="A26" s="8">
        <v>0.82</v>
      </c>
      <c r="B26" s="8">
        <v>7.2</v>
      </c>
      <c r="C26" s="8">
        <v>7.4</v>
      </c>
      <c r="D26" s="8">
        <v>7.7</v>
      </c>
      <c r="E26" s="8">
        <v>8.2</v>
      </c>
      <c r="F26" s="33">
        <v>8.4</v>
      </c>
      <c r="G26" s="33">
        <v>8.3</v>
      </c>
      <c r="H26" s="33">
        <v>7.9</v>
      </c>
      <c r="I26" s="33"/>
    </row>
    <row r="27" spans="1:9" s="5" customFormat="1" ht="12.75" hidden="1">
      <c r="A27" s="8">
        <v>0.84</v>
      </c>
      <c r="B27" s="8">
        <v>7.3</v>
      </c>
      <c r="C27" s="8">
        <v>7.6</v>
      </c>
      <c r="D27" s="8">
        <v>7.9</v>
      </c>
      <c r="E27" s="8">
        <v>8.3</v>
      </c>
      <c r="F27" s="33">
        <v>8.6</v>
      </c>
      <c r="G27" s="33">
        <v>8.6</v>
      </c>
      <c r="H27" s="33">
        <v>8.2</v>
      </c>
      <c r="I27" s="33"/>
    </row>
    <row r="28" spans="1:9" s="5" customFormat="1" ht="12.75" hidden="1">
      <c r="A28" s="8">
        <v>0.86</v>
      </c>
      <c r="B28" s="8">
        <v>7.6</v>
      </c>
      <c r="C28" s="8">
        <v>7.8</v>
      </c>
      <c r="D28" s="8">
        <v>8.2</v>
      </c>
      <c r="E28" s="8">
        <v>8.4</v>
      </c>
      <c r="F28" s="33">
        <v>8.8</v>
      </c>
      <c r="G28" s="33">
        <v>8.9</v>
      </c>
      <c r="H28" s="33">
        <v>8.6</v>
      </c>
      <c r="I28" s="33"/>
    </row>
    <row r="29" spans="1:9" s="5" customFormat="1" ht="12.75" hidden="1">
      <c r="A29" s="8">
        <v>0.88</v>
      </c>
      <c r="B29" s="8">
        <v>7.9</v>
      </c>
      <c r="C29" s="8">
        <v>8.1</v>
      </c>
      <c r="D29" s="8">
        <v>8.4</v>
      </c>
      <c r="E29" s="8">
        <v>8.7</v>
      </c>
      <c r="F29" s="33">
        <v>9</v>
      </c>
      <c r="G29" s="33">
        <v>9.2</v>
      </c>
      <c r="H29" s="33">
        <v>9.1</v>
      </c>
      <c r="I29" s="33"/>
    </row>
    <row r="30" spans="1:9" s="5" customFormat="1" ht="12.75" hidden="1">
      <c r="A30" s="8">
        <v>0.9</v>
      </c>
      <c r="B30" s="8">
        <v>8.3</v>
      </c>
      <c r="C30" s="8">
        <v>8.6</v>
      </c>
      <c r="D30" s="8">
        <v>8.8</v>
      </c>
      <c r="E30" s="8">
        <v>9</v>
      </c>
      <c r="F30" s="33">
        <v>9.3</v>
      </c>
      <c r="G30" s="33">
        <v>9.6</v>
      </c>
      <c r="H30" s="33">
        <v>9.5</v>
      </c>
      <c r="I30" s="33"/>
    </row>
    <row r="31" spans="1:9" s="5" customFormat="1" ht="12.75" hidden="1">
      <c r="A31" s="8">
        <v>0.92</v>
      </c>
      <c r="B31" s="8">
        <v>8.7</v>
      </c>
      <c r="C31" s="8">
        <v>8.9</v>
      </c>
      <c r="D31" s="8">
        <v>9.1</v>
      </c>
      <c r="E31" s="8">
        <v>9.4</v>
      </c>
      <c r="F31" s="33">
        <v>9.6</v>
      </c>
      <c r="G31" s="33">
        <v>10</v>
      </c>
      <c r="H31" s="33">
        <v>10</v>
      </c>
      <c r="I31" s="33"/>
    </row>
    <row r="32" spans="1:9" s="5" customFormat="1" ht="12.75" hidden="1">
      <c r="A32" s="8">
        <v>0.94</v>
      </c>
      <c r="B32" s="8">
        <v>9.1</v>
      </c>
      <c r="C32" s="8">
        <v>9.3</v>
      </c>
      <c r="D32" s="8">
        <v>9.5</v>
      </c>
      <c r="E32" s="8">
        <v>9.8</v>
      </c>
      <c r="F32" s="33">
        <v>10.2</v>
      </c>
      <c r="G32" s="33">
        <v>10.7</v>
      </c>
      <c r="H32" s="33">
        <v>10.9</v>
      </c>
      <c r="I32" s="33"/>
    </row>
    <row r="33" spans="1:9" s="5" customFormat="1" ht="12.75" hidden="1">
      <c r="A33" s="8">
        <v>0.96</v>
      </c>
      <c r="B33" s="8">
        <v>9.5</v>
      </c>
      <c r="C33" s="8">
        <v>9.7</v>
      </c>
      <c r="D33" s="8">
        <v>10</v>
      </c>
      <c r="E33" s="8">
        <v>10.4</v>
      </c>
      <c r="F33" s="33">
        <v>11</v>
      </c>
      <c r="G33" s="33">
        <v>11.5</v>
      </c>
      <c r="H33" s="33">
        <v>11.7</v>
      </c>
      <c r="I33" s="33"/>
    </row>
    <row r="34" spans="1:9" s="5" customFormat="1" ht="12.75" hidden="1">
      <c r="A34" s="8">
        <v>0.98</v>
      </c>
      <c r="B34" s="8">
        <v>10</v>
      </c>
      <c r="C34" s="8">
        <v>10.4</v>
      </c>
      <c r="D34" s="8">
        <v>10.6</v>
      </c>
      <c r="E34" s="8">
        <v>11.1</v>
      </c>
      <c r="F34" s="33">
        <v>11.6</v>
      </c>
      <c r="G34" s="33">
        <v>12.3</v>
      </c>
      <c r="H34" s="33">
        <v>13.2</v>
      </c>
      <c r="I34" s="33"/>
    </row>
    <row r="35" spans="1:9" s="4" customFormat="1" ht="10.5">
      <c r="A35" s="32" t="s">
        <v>41</v>
      </c>
      <c r="B35" s="6">
        <f>SUM(D38:D51)+B16</f>
        <v>1.0637671428977282</v>
      </c>
      <c r="C35" s="7" t="s">
        <v>16</v>
      </c>
      <c r="D35" s="7"/>
      <c r="E35" s="7"/>
      <c r="F35" s="14"/>
      <c r="G35" s="14"/>
      <c r="H35" s="14"/>
      <c r="I35" s="14"/>
    </row>
    <row r="36" spans="1:9" s="4" customFormat="1" ht="10.5">
      <c r="A36" s="34" t="s">
        <v>17</v>
      </c>
      <c r="B36" s="9" t="s">
        <v>14</v>
      </c>
      <c r="C36" s="10" t="s">
        <v>15</v>
      </c>
      <c r="D36" s="9" t="s">
        <v>20</v>
      </c>
      <c r="E36" s="10" t="s">
        <v>21</v>
      </c>
      <c r="F36" s="14"/>
      <c r="G36" s="14"/>
      <c r="H36" s="14"/>
      <c r="I36" s="14"/>
    </row>
    <row r="37" spans="1:9" s="4" customFormat="1" ht="10.5">
      <c r="A37" s="34">
        <f>INT(B14)+1</f>
        <v>15</v>
      </c>
      <c r="B37" s="11">
        <f>B15</f>
        <v>0.375</v>
      </c>
      <c r="C37" s="11">
        <f aca="true" t="shared" si="0" ref="C37:C51">B37/2</f>
        <v>0.1875</v>
      </c>
      <c r="D37" s="11"/>
      <c r="E37" s="11">
        <f>B16</f>
        <v>0.09375</v>
      </c>
      <c r="F37" s="14"/>
      <c r="G37" s="14"/>
      <c r="H37" s="14"/>
      <c r="I37" s="14"/>
    </row>
    <row r="38" spans="1:9" s="4" customFormat="1" ht="10.5">
      <c r="A38" s="34">
        <f aca="true" t="shared" si="1" ref="A38:A51">IF(A37&gt;1,A37-1,)</f>
        <v>14</v>
      </c>
      <c r="B38" s="11">
        <f aca="true" t="shared" si="2" ref="B38:B51">IF(A38&gt;0,$B$7*B37,)</f>
        <v>0.3375</v>
      </c>
      <c r="C38" s="11">
        <f t="shared" si="0"/>
        <v>0.16875</v>
      </c>
      <c r="D38" s="11">
        <f aca="true" t="shared" si="3" ref="D38:D51">IF(A38&gt;0,0.5*(B37-B38)*$B$10,)</f>
        <v>0.12577499999999997</v>
      </c>
      <c r="E38" s="11">
        <f aca="true" t="shared" si="4" ref="E38:E51">IF(A38&gt;0,D38+E37,0)</f>
        <v>0.21952499999999997</v>
      </c>
      <c r="F38" s="14"/>
      <c r="G38" s="14"/>
      <c r="H38" s="14"/>
      <c r="I38" s="14"/>
    </row>
    <row r="39" spans="1:9" s="4" customFormat="1" ht="10.5">
      <c r="A39" s="34">
        <f t="shared" si="1"/>
        <v>13</v>
      </c>
      <c r="B39" s="11">
        <f t="shared" si="2"/>
        <v>0.30375</v>
      </c>
      <c r="C39" s="11">
        <f t="shared" si="0"/>
        <v>0.151875</v>
      </c>
      <c r="D39" s="11">
        <f t="shared" si="3"/>
        <v>0.11319750000000003</v>
      </c>
      <c r="E39" s="11">
        <f t="shared" si="4"/>
        <v>0.33272250000000003</v>
      </c>
      <c r="F39" s="14"/>
      <c r="G39" s="14"/>
      <c r="H39" s="14"/>
      <c r="I39" s="14"/>
    </row>
    <row r="40" spans="1:9" s="4" customFormat="1" ht="10.5">
      <c r="A40" s="34">
        <f t="shared" si="1"/>
        <v>12</v>
      </c>
      <c r="B40" s="11">
        <f t="shared" si="2"/>
        <v>0.27337500000000003</v>
      </c>
      <c r="C40" s="11">
        <f t="shared" si="0"/>
        <v>0.13668750000000002</v>
      </c>
      <c r="D40" s="11">
        <f t="shared" si="3"/>
        <v>0.10187774999999998</v>
      </c>
      <c r="E40" s="11">
        <f t="shared" si="4"/>
        <v>0.43460025</v>
      </c>
      <c r="F40" s="14"/>
      <c r="G40" s="14"/>
      <c r="H40" s="14"/>
      <c r="I40" s="14"/>
    </row>
    <row r="41" spans="1:9" s="4" customFormat="1" ht="10.5">
      <c r="A41" s="34">
        <f t="shared" si="1"/>
        <v>11</v>
      </c>
      <c r="B41" s="11">
        <f t="shared" si="2"/>
        <v>0.24603750000000005</v>
      </c>
      <c r="C41" s="11">
        <f t="shared" si="0"/>
        <v>0.12301875000000002</v>
      </c>
      <c r="D41" s="11">
        <f t="shared" si="3"/>
        <v>0.09168997499999998</v>
      </c>
      <c r="E41" s="11">
        <f t="shared" si="4"/>
        <v>0.526290225</v>
      </c>
      <c r="F41" s="14"/>
      <c r="G41" s="14"/>
      <c r="H41" s="14"/>
      <c r="I41" s="14"/>
    </row>
    <row r="42" spans="1:9" s="4" customFormat="1" ht="10.5">
      <c r="A42" s="34">
        <f t="shared" si="1"/>
        <v>10</v>
      </c>
      <c r="B42" s="11">
        <f t="shared" si="2"/>
        <v>0.22143375000000004</v>
      </c>
      <c r="C42" s="11">
        <f t="shared" si="0"/>
        <v>0.11071687500000002</v>
      </c>
      <c r="D42" s="11">
        <f t="shared" si="3"/>
        <v>0.08252097750000005</v>
      </c>
      <c r="E42" s="11">
        <f t="shared" si="4"/>
        <v>0.6088112025000001</v>
      </c>
      <c r="F42" s="14"/>
      <c r="G42" s="14"/>
      <c r="H42" s="14"/>
      <c r="I42" s="14"/>
    </row>
    <row r="43" spans="1:9" s="4" customFormat="1" ht="10.5">
      <c r="A43" s="34">
        <f t="shared" si="1"/>
        <v>9</v>
      </c>
      <c r="B43" s="11">
        <f t="shared" si="2"/>
        <v>0.19929037500000005</v>
      </c>
      <c r="C43" s="11">
        <f t="shared" si="0"/>
        <v>0.09964518750000002</v>
      </c>
      <c r="D43" s="11">
        <f t="shared" si="3"/>
        <v>0.07426887975</v>
      </c>
      <c r="E43" s="11">
        <f t="shared" si="4"/>
        <v>0.68308008225</v>
      </c>
      <c r="F43" s="14"/>
      <c r="G43" s="14"/>
      <c r="H43" s="14"/>
      <c r="I43" s="14"/>
    </row>
    <row r="44" spans="1:9" s="4" customFormat="1" ht="10.5">
      <c r="A44" s="34">
        <f t="shared" si="1"/>
        <v>8</v>
      </c>
      <c r="B44" s="11">
        <f t="shared" si="2"/>
        <v>0.17936133750000005</v>
      </c>
      <c r="C44" s="11">
        <f t="shared" si="0"/>
        <v>0.08968066875000003</v>
      </c>
      <c r="D44" s="11">
        <f t="shared" si="3"/>
        <v>0.06684199177500001</v>
      </c>
      <c r="E44" s="11">
        <f t="shared" si="4"/>
        <v>0.7499220740250001</v>
      </c>
      <c r="F44" s="14"/>
      <c r="G44" s="14"/>
      <c r="H44" s="14"/>
      <c r="I44" s="14"/>
    </row>
    <row r="45" spans="1:9" s="4" customFormat="1" ht="10.5">
      <c r="A45" s="34">
        <f t="shared" si="1"/>
        <v>7</v>
      </c>
      <c r="B45" s="11">
        <f t="shared" si="2"/>
        <v>0.16142520375000005</v>
      </c>
      <c r="C45" s="11">
        <f t="shared" si="0"/>
        <v>0.08071260187500003</v>
      </c>
      <c r="D45" s="11">
        <f t="shared" si="3"/>
        <v>0.060157792597500016</v>
      </c>
      <c r="E45" s="11">
        <f t="shared" si="4"/>
        <v>0.8100798666225001</v>
      </c>
      <c r="F45" s="14"/>
      <c r="G45" s="14"/>
      <c r="H45" s="14"/>
      <c r="I45" s="14"/>
    </row>
    <row r="46" spans="1:9" s="4" customFormat="1" ht="10.5">
      <c r="A46" s="34">
        <f t="shared" si="1"/>
        <v>6</v>
      </c>
      <c r="B46" s="11">
        <f t="shared" si="2"/>
        <v>0.14528268337500005</v>
      </c>
      <c r="C46" s="11">
        <f t="shared" si="0"/>
        <v>0.07264134168750003</v>
      </c>
      <c r="D46" s="11">
        <f t="shared" si="3"/>
        <v>0.054142013337750004</v>
      </c>
      <c r="E46" s="11">
        <f t="shared" si="4"/>
        <v>0.8642218799602501</v>
      </c>
      <c r="F46" s="14"/>
      <c r="G46" s="14"/>
      <c r="H46" s="14"/>
      <c r="I46" s="14"/>
    </row>
    <row r="47" spans="1:9" s="4" customFormat="1" ht="10.5">
      <c r="A47" s="34">
        <f t="shared" si="1"/>
        <v>5</v>
      </c>
      <c r="B47" s="11">
        <f t="shared" si="2"/>
        <v>0.13075441503750004</v>
      </c>
      <c r="C47" s="11">
        <f t="shared" si="0"/>
        <v>0.06537720751875002</v>
      </c>
      <c r="D47" s="11">
        <f t="shared" si="3"/>
        <v>0.04872781200397505</v>
      </c>
      <c r="E47" s="11">
        <f t="shared" si="4"/>
        <v>0.9129496919642252</v>
      </c>
      <c r="F47" s="14"/>
      <c r="G47" s="14"/>
      <c r="H47" s="14"/>
      <c r="I47" s="14"/>
    </row>
    <row r="48" spans="1:9" s="4" customFormat="1" ht="10.5">
      <c r="A48" s="34">
        <f t="shared" si="1"/>
        <v>4</v>
      </c>
      <c r="B48" s="11">
        <f t="shared" si="2"/>
        <v>0.11767897353375004</v>
      </c>
      <c r="C48" s="11">
        <f t="shared" si="0"/>
        <v>0.05883948676687502</v>
      </c>
      <c r="D48" s="11">
        <f t="shared" si="3"/>
        <v>0.043855030803577534</v>
      </c>
      <c r="E48" s="11">
        <f t="shared" si="4"/>
        <v>0.9568047227678027</v>
      </c>
      <c r="F48" s="14"/>
      <c r="G48" s="14"/>
      <c r="H48" s="14"/>
      <c r="I48" s="14"/>
    </row>
    <row r="49" spans="1:9" s="4" customFormat="1" ht="10.5">
      <c r="A49" s="34">
        <f t="shared" si="1"/>
        <v>3</v>
      </c>
      <c r="B49" s="11">
        <f t="shared" si="2"/>
        <v>0.10591107618037504</v>
      </c>
      <c r="C49" s="11">
        <f t="shared" si="0"/>
        <v>0.05295553809018752</v>
      </c>
      <c r="D49" s="11">
        <f t="shared" si="3"/>
        <v>0.039469527723219745</v>
      </c>
      <c r="E49" s="11">
        <f t="shared" si="4"/>
        <v>0.9962742504910225</v>
      </c>
      <c r="F49" s="14"/>
      <c r="G49" s="14" t="s">
        <v>46</v>
      </c>
      <c r="H49" s="14"/>
      <c r="I49" s="14"/>
    </row>
    <row r="50" spans="1:9" s="4" customFormat="1" ht="10.5">
      <c r="A50" s="34">
        <f t="shared" si="1"/>
        <v>2</v>
      </c>
      <c r="B50" s="11">
        <f t="shared" si="2"/>
        <v>0.09531996856233754</v>
      </c>
      <c r="C50" s="11">
        <f t="shared" si="0"/>
        <v>0.04765998428116877</v>
      </c>
      <c r="D50" s="11">
        <f t="shared" si="3"/>
        <v>0.03552257495089778</v>
      </c>
      <c r="E50" s="11">
        <f t="shared" si="4"/>
        <v>1.0317968254419203</v>
      </c>
      <c r="F50" s="14"/>
      <c r="G50" s="14"/>
      <c r="H50" s="14" t="s">
        <v>48</v>
      </c>
      <c r="I50" s="14"/>
    </row>
    <row r="51" spans="1:9" s="4" customFormat="1" ht="10.5">
      <c r="A51" s="34">
        <f t="shared" si="1"/>
        <v>1</v>
      </c>
      <c r="B51" s="11">
        <f t="shared" si="2"/>
        <v>0.08578797170610379</v>
      </c>
      <c r="C51" s="11">
        <f t="shared" si="0"/>
        <v>0.042893985853051896</v>
      </c>
      <c r="D51" s="11">
        <f t="shared" si="3"/>
        <v>0.031970317455808014</v>
      </c>
      <c r="E51" s="11">
        <f t="shared" si="4"/>
        <v>1.0637671428977282</v>
      </c>
      <c r="F51" s="14" t="s">
        <v>24</v>
      </c>
      <c r="G51" s="14"/>
      <c r="H51" s="14"/>
      <c r="I51" s="14"/>
    </row>
    <row r="52" spans="1:9" s="4" customFormat="1" ht="10.5">
      <c r="A52" s="32"/>
      <c r="B52" s="35"/>
      <c r="C52" s="35"/>
      <c r="D52" s="36"/>
      <c r="E52" s="37"/>
      <c r="F52" s="14"/>
      <c r="G52" s="14"/>
      <c r="H52" s="14"/>
      <c r="I52" s="14"/>
    </row>
    <row r="53" spans="1:9" s="4" customFormat="1" ht="10.5">
      <c r="A53" s="14" t="s">
        <v>22</v>
      </c>
      <c r="B53" s="14"/>
      <c r="C53" s="14"/>
      <c r="D53" s="14"/>
      <c r="E53" s="14"/>
      <c r="F53" s="14"/>
      <c r="G53" s="14"/>
      <c r="H53" s="14"/>
      <c r="I53" s="14"/>
    </row>
    <row r="54" spans="1:9" s="4" customFormat="1" ht="10.5">
      <c r="A54" s="38" t="s">
        <v>44</v>
      </c>
      <c r="B54" s="14"/>
      <c r="C54" s="14"/>
      <c r="D54" s="14"/>
      <c r="E54" s="14"/>
      <c r="F54" s="14"/>
      <c r="G54" s="14"/>
      <c r="H54" s="14"/>
      <c r="I54" s="14"/>
    </row>
    <row r="55" spans="1:9" s="4" customFormat="1" ht="10.5">
      <c r="A55" s="39" t="s">
        <v>26</v>
      </c>
      <c r="B55" s="14"/>
      <c r="C55" s="14"/>
      <c r="D55" s="14"/>
      <c r="E55" s="14"/>
      <c r="F55" s="14"/>
      <c r="G55" s="14"/>
      <c r="H55" s="14"/>
      <c r="I55" s="14"/>
    </row>
    <row r="56" spans="1:9" s="4" customFormat="1" ht="10.5">
      <c r="A56" s="38" t="s">
        <v>45</v>
      </c>
      <c r="B56" s="14"/>
      <c r="C56" s="14"/>
      <c r="D56" s="14"/>
      <c r="E56" s="14"/>
      <c r="F56" s="14"/>
      <c r="G56" s="14"/>
      <c r="H56" s="14"/>
      <c r="I56" s="14"/>
    </row>
    <row r="57" spans="1:9" s="4" customFormat="1" ht="10.5">
      <c r="A57" s="14" t="s">
        <v>27</v>
      </c>
      <c r="B57" s="14"/>
      <c r="C57" s="14"/>
      <c r="D57" s="14"/>
      <c r="E57" s="14"/>
      <c r="F57" s="14"/>
      <c r="G57" s="14"/>
      <c r="H57" s="14"/>
      <c r="I57" s="14"/>
    </row>
    <row r="58" spans="1:9" s="4" customFormat="1" ht="10.5">
      <c r="A58" s="14" t="s">
        <v>29</v>
      </c>
      <c r="B58" s="14"/>
      <c r="C58" s="14"/>
      <c r="D58" s="14"/>
      <c r="E58" s="14"/>
      <c r="F58" s="14"/>
      <c r="G58" s="14"/>
      <c r="H58" s="14"/>
      <c r="I58" s="14"/>
    </row>
    <row r="59" spans="1:9" s="4" customFormat="1" ht="10.5">
      <c r="A59" s="14" t="s">
        <v>49</v>
      </c>
      <c r="B59" s="14"/>
      <c r="C59" s="14"/>
      <c r="D59" s="14"/>
      <c r="E59" s="14"/>
      <c r="F59" s="14"/>
      <c r="G59" s="14"/>
      <c r="H59" s="14"/>
      <c r="I59" s="14"/>
    </row>
    <row r="60" spans="1:9" ht="10.5">
      <c r="A60" s="40" t="s">
        <v>28</v>
      </c>
      <c r="B60" s="40"/>
      <c r="C60" s="40"/>
      <c r="D60" s="40"/>
      <c r="E60" s="40"/>
      <c r="F60" s="40"/>
      <c r="G60" s="40"/>
      <c r="H60" s="40"/>
      <c r="I60" s="40"/>
    </row>
  </sheetData>
  <sheetProtection password="D9B5" sheet="1" objects="1" scenarios="1"/>
  <printOptions/>
  <pageMargins left="0.7874015748031497" right="0.7874015748031497" top="0.46" bottom="0.43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2008г</cp:lastModifiedBy>
  <dcterms:created xsi:type="dcterms:W3CDTF">2003-02-10T16:36:16Z</dcterms:created>
  <dcterms:modified xsi:type="dcterms:W3CDTF">2009-11-07T14:55:07Z</dcterms:modified>
  <cp:category/>
  <cp:version/>
  <cp:contentType/>
  <cp:contentStatus/>
</cp:coreProperties>
</file>